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lic Solicitations\RFP's\RFP 17-17 Life Insurance\Questions\Questions\"/>
    </mc:Choice>
  </mc:AlternateContent>
  <bookViews>
    <workbookView xWindow="0" yWindow="0" windowWidth="28800" windowHeight="11700" activeTab="5"/>
  </bookViews>
  <sheets>
    <sheet name="Dearborn 1.1.-12.31.17 Life RFP" sheetId="1" r:id="rId1"/>
    <sheet name="Dearborn 1.1.-12.31.17 Waiver" sheetId="2" r:id="rId2"/>
    <sheet name="Dearborn 1.1.-12.31.16 Life RFP" sheetId="3" r:id="rId3"/>
    <sheet name="Dearborn 1.1.-12.31.16 Waiver" sheetId="4" r:id="rId4"/>
    <sheet name="Dearborn 1.1.-12.31.15 Life RFP" sheetId="5" r:id="rId5"/>
    <sheet name="Dearborn 1.1.-12.31.15 Waiver" sheetId="6" r:id="rId6"/>
  </sheets>
  <calcPr calcId="162913"/>
</workbook>
</file>

<file path=xl/calcChain.xml><?xml version="1.0" encoding="utf-8"?>
<calcChain xmlns="http://schemas.openxmlformats.org/spreadsheetml/2006/main">
  <c r="E20" i="5" l="1"/>
  <c r="E17" i="3"/>
  <c r="E16" i="1"/>
  <c r="C18" i="6" l="1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C6" i="5"/>
  <c r="B6" i="5"/>
  <c r="A6" i="5"/>
  <c r="C16" i="3"/>
  <c r="B16" i="3"/>
  <c r="A16" i="3"/>
  <c r="C15" i="3"/>
  <c r="B15" i="3"/>
  <c r="A15" i="3"/>
  <c r="C14" i="3"/>
  <c r="B14" i="3"/>
  <c r="A14" i="3"/>
  <c r="C13" i="3"/>
  <c r="B13" i="3"/>
  <c r="A13" i="3"/>
  <c r="C12" i="3"/>
  <c r="B12" i="3"/>
  <c r="A12" i="3"/>
  <c r="C11" i="3"/>
  <c r="B11" i="3"/>
  <c r="A11" i="3"/>
  <c r="C10" i="3"/>
  <c r="B10" i="3"/>
  <c r="A10" i="3"/>
  <c r="C9" i="3"/>
  <c r="B9" i="3"/>
  <c r="A9" i="3"/>
  <c r="C8" i="3"/>
  <c r="B8" i="3"/>
  <c r="A8" i="3"/>
  <c r="C7" i="3"/>
  <c r="B7" i="3"/>
  <c r="A7" i="3"/>
  <c r="C6" i="3"/>
  <c r="B6" i="3"/>
  <c r="A6" i="3"/>
  <c r="C19" i="4"/>
  <c r="B19" i="4"/>
  <c r="A19" i="4"/>
  <c r="C18" i="4"/>
  <c r="B18" i="4"/>
  <c r="A18" i="4"/>
  <c r="C17" i="4"/>
  <c r="B17" i="4"/>
  <c r="A17" i="4"/>
  <c r="C16" i="4"/>
  <c r="B16" i="4"/>
  <c r="A16" i="4"/>
  <c r="C15" i="4"/>
  <c r="B15" i="4"/>
  <c r="A15" i="4"/>
  <c r="C14" i="4"/>
  <c r="B14" i="4"/>
  <c r="A14" i="4"/>
  <c r="C13" i="4"/>
  <c r="B13" i="4"/>
  <c r="A13" i="4"/>
  <c r="C12" i="4"/>
  <c r="B12" i="4"/>
  <c r="A12" i="4"/>
  <c r="C11" i="4"/>
  <c r="B11" i="4"/>
  <c r="A11" i="4"/>
  <c r="C10" i="4"/>
  <c r="B10" i="4"/>
  <c r="A10" i="4"/>
  <c r="C9" i="4"/>
  <c r="B9" i="4"/>
  <c r="A9" i="4"/>
  <c r="C8" i="4"/>
  <c r="B8" i="4"/>
  <c r="A8" i="4"/>
  <c r="C7" i="4"/>
  <c r="B7" i="4"/>
  <c r="A7" i="4"/>
  <c r="C6" i="4"/>
  <c r="B6" i="4"/>
  <c r="A6" i="4"/>
  <c r="C14" i="2" l="1"/>
  <c r="B14" i="2"/>
  <c r="A14" i="2"/>
  <c r="C13" i="2"/>
  <c r="B13" i="2"/>
  <c r="A13" i="2"/>
  <c r="C12" i="2"/>
  <c r="B12" i="2"/>
  <c r="A12" i="2"/>
  <c r="C11" i="2"/>
  <c r="B11" i="2"/>
  <c r="A11" i="2"/>
  <c r="C10" i="2"/>
  <c r="B10" i="2"/>
  <c r="A10" i="2"/>
  <c r="C9" i="2"/>
  <c r="B9" i="2"/>
  <c r="A9" i="2"/>
  <c r="C8" i="2"/>
  <c r="B8" i="2"/>
  <c r="A8" i="2"/>
  <c r="C7" i="2"/>
  <c r="B7" i="2"/>
  <c r="A7" i="2"/>
  <c r="C6" i="2"/>
  <c r="B6" i="2"/>
  <c r="A6" i="2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</calcChain>
</file>

<file path=xl/sharedStrings.xml><?xml version="1.0" encoding="utf-8"?>
<sst xmlns="http://schemas.openxmlformats.org/spreadsheetml/2006/main" count="128" uniqueCount="15">
  <si>
    <t>Product(s): Life</t>
  </si>
  <si>
    <t>Report Period: 01/01/2017 through 12/31/2017</t>
  </si>
  <si>
    <t>Coverage Type</t>
  </si>
  <si>
    <t>Date Rcvd</t>
  </si>
  <si>
    <t>Date of Event</t>
  </si>
  <si>
    <t>Age At Event</t>
  </si>
  <si>
    <t>Paid Amount</t>
  </si>
  <si>
    <t>Benefit</t>
  </si>
  <si>
    <t>Status</t>
  </si>
  <si>
    <t>Closed</t>
  </si>
  <si>
    <t>Product(s): Life - Waiver of Premium</t>
  </si>
  <si>
    <t>Open</t>
  </si>
  <si>
    <t>Report Period: 01/01/2016 through 12/31/2016</t>
  </si>
  <si>
    <t>Report Period: 01/01/2015 through 12/31/2015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</si>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</sst>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8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8" fontId="0" fillId="0" borderId="1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6" sqref="E6:E15"/>
    </sheetView>
  </sheetViews>
  <sheetFormatPr defaultRowHeight="15" x14ac:dyDescent="0.25"/>
  <cols>
    <col min="1" max="1" width="42.7109375" style="1" bestFit="1" customWidth="1"/>
    <col min="2" max="2" width="10.7109375" style="1" bestFit="1" customWidth="1"/>
    <col min="3" max="3" width="12.85546875" style="1" bestFit="1" customWidth="1"/>
    <col min="4" max="4" width="12.28515625" style="1" bestFit="1" customWidth="1"/>
    <col min="5" max="5" width="12.42578125" style="1" bestFit="1" customWidth="1"/>
    <col min="6" max="6" width="10.85546875" style="1" bestFit="1" customWidth="1"/>
    <col min="7" max="7" width="7" style="1" bestFit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5" spans="1:7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A6" s="3" t="str">
        <f t="shared" ref="A6:A15" si="0">"LIFE"</f>
        <v>LIFE</v>
      </c>
      <c r="B6" s="3" t="str">
        <f>"06/28/2017"</f>
        <v>06/28/2017</v>
      </c>
      <c r="C6" s="3" t="str">
        <f>"06/16/2017"</f>
        <v>06/16/2017</v>
      </c>
      <c r="D6" s="3">
        <v>53</v>
      </c>
      <c r="E6" s="4">
        <v>50004.85</v>
      </c>
      <c r="F6" s="4">
        <v>50000</v>
      </c>
      <c r="G6" s="3" t="s">
        <v>9</v>
      </c>
    </row>
    <row r="7" spans="1:7" x14ac:dyDescent="0.25">
      <c r="A7" s="3" t="str">
        <f t="shared" si="0"/>
        <v>LIFE</v>
      </c>
      <c r="B7" s="3" t="str">
        <f>"03/08/2017"</f>
        <v>03/08/2017</v>
      </c>
      <c r="C7" s="3" t="str">
        <f>"02/15/2017"</f>
        <v>02/15/2017</v>
      </c>
      <c r="D7" s="3">
        <v>70</v>
      </c>
      <c r="E7" s="4">
        <v>12503.04</v>
      </c>
      <c r="F7" s="4">
        <v>12500</v>
      </c>
      <c r="G7" s="3" t="s">
        <v>9</v>
      </c>
    </row>
    <row r="8" spans="1:7" x14ac:dyDescent="0.25">
      <c r="A8" s="3" t="str">
        <f t="shared" si="0"/>
        <v>LIFE</v>
      </c>
      <c r="B8" s="3" t="str">
        <f>"07/05/2017"</f>
        <v>07/05/2017</v>
      </c>
      <c r="C8" s="3" t="str">
        <f>"06/03/2017"</f>
        <v>06/03/2017</v>
      </c>
      <c r="D8" s="3">
        <v>49</v>
      </c>
      <c r="E8" s="4">
        <v>25015.48</v>
      </c>
      <c r="F8" s="4">
        <v>25000</v>
      </c>
      <c r="G8" s="3" t="s">
        <v>9</v>
      </c>
    </row>
    <row r="9" spans="1:7" x14ac:dyDescent="0.25">
      <c r="A9" s="3" t="str">
        <f t="shared" si="0"/>
        <v>LIFE</v>
      </c>
      <c r="B9" s="3" t="str">
        <f>"06/01/2017"</f>
        <v>06/01/2017</v>
      </c>
      <c r="C9" s="3" t="str">
        <f>"04/21/2017"</f>
        <v>04/21/2017</v>
      </c>
      <c r="D9" s="3">
        <v>60</v>
      </c>
      <c r="E9" s="4">
        <v>50033.24</v>
      </c>
      <c r="F9" s="4">
        <v>50000</v>
      </c>
      <c r="G9" s="3" t="s">
        <v>9</v>
      </c>
    </row>
    <row r="10" spans="1:7" x14ac:dyDescent="0.25">
      <c r="A10" s="3" t="str">
        <f t="shared" si="0"/>
        <v>LIFE</v>
      </c>
      <c r="B10" s="3" t="str">
        <f>"11/21/2017"</f>
        <v>11/21/2017</v>
      </c>
      <c r="C10" s="3" t="str">
        <f>"10/28/2017"</f>
        <v>10/28/2017</v>
      </c>
      <c r="D10" s="3">
        <v>47</v>
      </c>
      <c r="E10" s="4">
        <v>25024.25</v>
      </c>
      <c r="F10" s="4">
        <v>25000</v>
      </c>
      <c r="G10" s="3" t="s">
        <v>9</v>
      </c>
    </row>
    <row r="11" spans="1:7" x14ac:dyDescent="0.25">
      <c r="A11" s="3" t="str">
        <f t="shared" si="0"/>
        <v>LIFE</v>
      </c>
      <c r="B11" s="3" t="str">
        <f>"08/16/2017"</f>
        <v>08/16/2017</v>
      </c>
      <c r="C11" s="3" t="str">
        <f>"07/24/2017"</f>
        <v>07/24/2017</v>
      </c>
      <c r="D11" s="3">
        <v>71</v>
      </c>
      <c r="E11" s="4">
        <v>12519.8</v>
      </c>
      <c r="F11" s="4">
        <v>12500</v>
      </c>
      <c r="G11" s="3" t="s">
        <v>9</v>
      </c>
    </row>
    <row r="12" spans="1:7" x14ac:dyDescent="0.25">
      <c r="A12" s="3" t="str">
        <f t="shared" si="0"/>
        <v>LIFE</v>
      </c>
      <c r="B12" s="3" t="str">
        <f>"10/11/2017"</f>
        <v>10/11/2017</v>
      </c>
      <c r="C12" s="3" t="str">
        <f>"09/03/2017"</f>
        <v>09/03/2017</v>
      </c>
      <c r="D12" s="3">
        <v>71</v>
      </c>
      <c r="E12" s="4">
        <v>12514.55</v>
      </c>
      <c r="F12" s="4">
        <v>25000</v>
      </c>
      <c r="G12" s="3" t="s">
        <v>9</v>
      </c>
    </row>
    <row r="13" spans="1:7" x14ac:dyDescent="0.25">
      <c r="A13" s="3" t="str">
        <f t="shared" si="0"/>
        <v>LIFE</v>
      </c>
      <c r="B13" s="3" t="str">
        <f>"03/13/2017"</f>
        <v>03/13/2017</v>
      </c>
      <c r="C13" s="3" t="str">
        <f>"02/23/2017"</f>
        <v>02/23/2017</v>
      </c>
      <c r="D13" s="3">
        <v>49</v>
      </c>
      <c r="E13" s="4">
        <v>50014.19</v>
      </c>
      <c r="F13" s="4">
        <v>50000</v>
      </c>
      <c r="G13" s="3" t="s">
        <v>9</v>
      </c>
    </row>
    <row r="14" spans="1:7" x14ac:dyDescent="0.25">
      <c r="A14" s="3" t="str">
        <f t="shared" si="0"/>
        <v>LIFE</v>
      </c>
      <c r="B14" s="3" t="str">
        <f>"08/23/2017"</f>
        <v>08/23/2017</v>
      </c>
      <c r="C14" s="3" t="str">
        <f>"08/15/2017"</f>
        <v>08/15/2017</v>
      </c>
      <c r="D14" s="3">
        <v>55</v>
      </c>
      <c r="E14" s="4">
        <v>25000</v>
      </c>
      <c r="F14" s="4">
        <v>25000</v>
      </c>
      <c r="G14" s="3" t="s">
        <v>9</v>
      </c>
    </row>
    <row r="15" spans="1:7" x14ac:dyDescent="0.25">
      <c r="A15" s="3" t="str">
        <f t="shared" si="0"/>
        <v>LIFE</v>
      </c>
      <c r="B15" s="3" t="str">
        <f>"02/07/2017"</f>
        <v>02/07/2017</v>
      </c>
      <c r="C15" s="3" t="str">
        <f>"01/05/2017"</f>
        <v>01/05/2017</v>
      </c>
      <c r="D15" s="3">
        <v>73</v>
      </c>
      <c r="E15" s="4">
        <v>12506.34</v>
      </c>
      <c r="F15" s="4">
        <v>12500</v>
      </c>
      <c r="G15" s="3" t="s">
        <v>9</v>
      </c>
    </row>
    <row r="16" spans="1:7" x14ac:dyDescent="0.25">
      <c r="D16" s="1" t="s">
        <v>14</v>
      </c>
      <c r="E16" s="2">
        <f>SUM(E6:E15)</f>
        <v>275135.74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8" sqref="D18"/>
    </sheetView>
  </sheetViews>
  <sheetFormatPr defaultRowHeight="15" x14ac:dyDescent="0.25"/>
  <cols>
    <col min="1" max="1" width="42.7109375" style="1" bestFit="1" customWidth="1"/>
    <col min="2" max="2" width="10.7109375" style="1" bestFit="1" customWidth="1"/>
    <col min="3" max="3" width="12.85546875" style="1" bestFit="1" customWidth="1"/>
    <col min="4" max="4" width="12.28515625" style="1" bestFit="1" customWidth="1"/>
    <col min="5" max="5" width="12.42578125" style="1" bestFit="1" customWidth="1"/>
    <col min="6" max="6" width="11.85546875" style="1" bestFit="1" customWidth="1"/>
    <col min="7" max="7" width="7" style="1" bestFit="1" customWidth="1"/>
    <col min="8" max="16384" width="9.140625" style="1"/>
  </cols>
  <sheetData>
    <row r="1" spans="1:7" x14ac:dyDescent="0.25">
      <c r="A1" s="1" t="s">
        <v>10</v>
      </c>
    </row>
    <row r="2" spans="1:7" x14ac:dyDescent="0.25">
      <c r="A2" s="1" t="s">
        <v>1</v>
      </c>
    </row>
    <row r="5" spans="1:7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A6" s="3" t="str">
        <f t="shared" ref="A6:A14" si="0">"LIFE WAIVER"</f>
        <v>LIFE WAIVER</v>
      </c>
      <c r="B6" s="3" t="str">
        <f>"02/21/2017"</f>
        <v>02/21/2017</v>
      </c>
      <c r="C6" s="3" t="str">
        <f>"08/12/2016"</f>
        <v>08/12/2016</v>
      </c>
      <c r="D6" s="3">
        <v>56</v>
      </c>
      <c r="E6" s="3"/>
      <c r="F6" s="4">
        <v>175000</v>
      </c>
      <c r="G6" s="3" t="s">
        <v>9</v>
      </c>
    </row>
    <row r="7" spans="1:7" x14ac:dyDescent="0.25">
      <c r="A7" s="3" t="str">
        <f t="shared" si="0"/>
        <v>LIFE WAIVER</v>
      </c>
      <c r="B7" s="3" t="str">
        <f>"12/29/2016"</f>
        <v>12/29/2016</v>
      </c>
      <c r="C7" s="3" t="str">
        <f>"12/17/2015"</f>
        <v>12/17/2015</v>
      </c>
      <c r="D7" s="3">
        <v>51</v>
      </c>
      <c r="E7" s="3"/>
      <c r="F7" s="4">
        <v>50000</v>
      </c>
      <c r="G7" s="3" t="s">
        <v>11</v>
      </c>
    </row>
    <row r="8" spans="1:7" x14ac:dyDescent="0.25">
      <c r="A8" s="3" t="str">
        <f t="shared" si="0"/>
        <v>LIFE WAIVER</v>
      </c>
      <c r="B8" s="3" t="str">
        <f>"07/18/2014"</f>
        <v>07/18/2014</v>
      </c>
      <c r="C8" s="3" t="str">
        <f>"10/31/2013"</f>
        <v>10/31/2013</v>
      </c>
      <c r="D8" s="3">
        <v>58</v>
      </c>
      <c r="E8" s="3"/>
      <c r="F8" s="4">
        <v>125000</v>
      </c>
      <c r="G8" s="3" t="s">
        <v>11</v>
      </c>
    </row>
    <row r="9" spans="1:7" x14ac:dyDescent="0.25">
      <c r="A9" s="3" t="str">
        <f t="shared" si="0"/>
        <v>LIFE WAIVER</v>
      </c>
      <c r="B9" s="3" t="str">
        <f>"02/27/2017"</f>
        <v>02/27/2017</v>
      </c>
      <c r="C9" s="3" t="str">
        <f>"08/18/2016"</f>
        <v>08/18/2016</v>
      </c>
      <c r="D9" s="3">
        <v>52</v>
      </c>
      <c r="E9" s="3"/>
      <c r="F9" s="4">
        <v>50000</v>
      </c>
      <c r="G9" s="3" t="s">
        <v>9</v>
      </c>
    </row>
    <row r="10" spans="1:7" x14ac:dyDescent="0.25">
      <c r="A10" s="3" t="str">
        <f t="shared" si="0"/>
        <v>LIFE WAIVER</v>
      </c>
      <c r="B10" s="3" t="str">
        <f>"08/26/2016"</f>
        <v>08/26/2016</v>
      </c>
      <c r="C10" s="3" t="str">
        <f>"04/02/2016"</f>
        <v>04/02/2016</v>
      </c>
      <c r="D10" s="3">
        <v>57</v>
      </c>
      <c r="E10" s="3"/>
      <c r="F10" s="4">
        <v>50000</v>
      </c>
      <c r="G10" s="3" t="s">
        <v>9</v>
      </c>
    </row>
    <row r="11" spans="1:7" x14ac:dyDescent="0.25">
      <c r="A11" s="3" t="str">
        <f t="shared" si="0"/>
        <v>LIFE WAIVER</v>
      </c>
      <c r="B11" s="3" t="str">
        <f>"07/06/2017"</f>
        <v>07/06/2017</v>
      </c>
      <c r="C11" s="3" t="str">
        <f>"12/03/2016"</f>
        <v>12/03/2016</v>
      </c>
      <c r="D11" s="3">
        <v>23</v>
      </c>
      <c r="E11" s="3"/>
      <c r="F11" s="4">
        <v>50000</v>
      </c>
      <c r="G11" s="3" t="s">
        <v>9</v>
      </c>
    </row>
    <row r="12" spans="1:7" x14ac:dyDescent="0.25">
      <c r="A12" s="3" t="str">
        <f t="shared" si="0"/>
        <v>LIFE WAIVER</v>
      </c>
      <c r="B12" s="3" t="str">
        <f>"09/11/2015"</f>
        <v>09/11/2015</v>
      </c>
      <c r="C12" s="3" t="str">
        <f>"10/03/2014"</f>
        <v>10/03/2014</v>
      </c>
      <c r="D12" s="3">
        <v>54</v>
      </c>
      <c r="E12" s="3"/>
      <c r="F12" s="4">
        <v>150000</v>
      </c>
      <c r="G12" s="3" t="s">
        <v>11</v>
      </c>
    </row>
    <row r="13" spans="1:7" x14ac:dyDescent="0.25">
      <c r="A13" s="3" t="str">
        <f t="shared" si="0"/>
        <v>LIFE WAIVER</v>
      </c>
      <c r="B13" s="3" t="str">
        <f>"05/04/2016"</f>
        <v>05/04/2016</v>
      </c>
      <c r="C13" s="3" t="str">
        <f>"11/12/2014"</f>
        <v>11/12/2014</v>
      </c>
      <c r="D13" s="3">
        <v>47</v>
      </c>
      <c r="E13" s="3"/>
      <c r="F13" s="4">
        <v>120000</v>
      </c>
      <c r="G13" s="3" t="s">
        <v>11</v>
      </c>
    </row>
    <row r="14" spans="1:7" x14ac:dyDescent="0.25">
      <c r="A14" s="3" t="str">
        <f t="shared" si="0"/>
        <v>LIFE WAIVER</v>
      </c>
      <c r="B14" s="3" t="str">
        <f>"04/25/2016"</f>
        <v>04/25/2016</v>
      </c>
      <c r="C14" s="3" t="str">
        <f>"08/27/2015"</f>
        <v>08/27/2015</v>
      </c>
      <c r="D14" s="3">
        <v>58</v>
      </c>
      <c r="E14" s="3"/>
      <c r="F14" s="4">
        <v>50000</v>
      </c>
      <c r="G14" s="3" t="s">
        <v>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6" sqref="E6:E16"/>
    </sheetView>
  </sheetViews>
  <sheetFormatPr defaultRowHeight="15" x14ac:dyDescent="0.25"/>
  <cols>
    <col min="1" max="1" width="42.7109375" bestFit="1" customWidth="1"/>
    <col min="2" max="2" width="10.7109375" bestFit="1" customWidth="1"/>
    <col min="3" max="3" width="12.85546875" bestFit="1" customWidth="1"/>
    <col min="4" max="4" width="12.28515625" bestFit="1" customWidth="1"/>
    <col min="5" max="5" width="12.42578125" bestFit="1" customWidth="1"/>
    <col min="6" max="6" width="11.85546875" bestFit="1" customWidth="1"/>
    <col min="7" max="7" width="9.28515625" customWidth="1"/>
  </cols>
  <sheetData>
    <row r="1" spans="1:7" x14ac:dyDescent="0.25">
      <c r="A1" t="s">
        <v>0</v>
      </c>
    </row>
    <row r="2" spans="1:7" x14ac:dyDescent="0.25">
      <c r="A2" t="s">
        <v>12</v>
      </c>
    </row>
    <row r="5" spans="1:7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A6" s="3" t="str">
        <f>"LIFE"</f>
        <v>LIFE</v>
      </c>
      <c r="B6" s="3" t="str">
        <f>"06/01/2016"</f>
        <v>06/01/2016</v>
      </c>
      <c r="C6" s="3" t="str">
        <f>"05/11/2016"</f>
        <v>05/11/2016</v>
      </c>
      <c r="D6" s="3">
        <v>35</v>
      </c>
      <c r="E6" s="4">
        <v>25004.99</v>
      </c>
      <c r="F6" s="4">
        <v>25000</v>
      </c>
      <c r="G6" s="3" t="s">
        <v>9</v>
      </c>
    </row>
    <row r="7" spans="1:7" x14ac:dyDescent="0.25">
      <c r="A7" s="3" t="str">
        <f>"LIFE"</f>
        <v>LIFE</v>
      </c>
      <c r="B7" s="3" t="str">
        <f>"06/14/2016"</f>
        <v>06/14/2016</v>
      </c>
      <c r="C7" s="3" t="str">
        <f>"05/20/2016"</f>
        <v>05/20/2016</v>
      </c>
      <c r="D7" s="3">
        <v>49</v>
      </c>
      <c r="E7" s="4">
        <v>150043.73000000001</v>
      </c>
      <c r="F7" s="4">
        <v>150000</v>
      </c>
      <c r="G7" s="3" t="s">
        <v>9</v>
      </c>
    </row>
    <row r="8" spans="1:7" x14ac:dyDescent="0.25">
      <c r="A8" s="3" t="str">
        <f>"AD&amp;D"</f>
        <v>AD&amp;D</v>
      </c>
      <c r="B8" s="3" t="str">
        <f>"03/14/2016"</f>
        <v>03/14/2016</v>
      </c>
      <c r="C8" s="3" t="str">
        <f>"02/23/2016"</f>
        <v>02/23/2016</v>
      </c>
      <c r="D8" s="3">
        <v>45</v>
      </c>
      <c r="E8" s="4">
        <v>292575.34000000003</v>
      </c>
      <c r="F8" s="4">
        <v>275000</v>
      </c>
      <c r="G8" s="3" t="s">
        <v>9</v>
      </c>
    </row>
    <row r="9" spans="1:7" x14ac:dyDescent="0.25">
      <c r="A9" s="3" t="str">
        <f t="shared" ref="A9:A16" si="0">"LIFE"</f>
        <v>LIFE</v>
      </c>
      <c r="B9" s="3" t="str">
        <f>"03/14/2016"</f>
        <v>03/14/2016</v>
      </c>
      <c r="C9" s="3" t="str">
        <f>"02/23/2016"</f>
        <v>02/23/2016</v>
      </c>
      <c r="D9" s="3">
        <v>45</v>
      </c>
      <c r="E9" s="4">
        <v>250053.7</v>
      </c>
      <c r="F9" s="4">
        <v>250000</v>
      </c>
      <c r="G9" s="3" t="s">
        <v>9</v>
      </c>
    </row>
    <row r="10" spans="1:7" x14ac:dyDescent="0.25">
      <c r="A10" s="3" t="str">
        <f t="shared" si="0"/>
        <v>LIFE</v>
      </c>
      <c r="B10" s="3" t="str">
        <f>"07/27/2016"</f>
        <v>07/27/2016</v>
      </c>
      <c r="C10" s="3" t="str">
        <f>"07/07/2016"</f>
        <v>07/07/2016</v>
      </c>
      <c r="D10" s="3">
        <v>52</v>
      </c>
      <c r="E10" s="4">
        <v>50010.52</v>
      </c>
      <c r="F10" s="4">
        <v>50000</v>
      </c>
      <c r="G10" s="3" t="s">
        <v>9</v>
      </c>
    </row>
    <row r="11" spans="1:7" x14ac:dyDescent="0.25">
      <c r="A11" s="3" t="str">
        <f t="shared" si="0"/>
        <v>LIFE</v>
      </c>
      <c r="B11" s="3" t="str">
        <f>"02/22/2016"</f>
        <v>02/22/2016</v>
      </c>
      <c r="C11" s="3" t="str">
        <f>"01/06/2016"</f>
        <v>01/06/2016</v>
      </c>
      <c r="D11" s="3">
        <v>32</v>
      </c>
      <c r="E11" s="4">
        <v>25015.34</v>
      </c>
      <c r="F11" s="4">
        <v>25000</v>
      </c>
      <c r="G11" s="3" t="s">
        <v>9</v>
      </c>
    </row>
    <row r="12" spans="1:7" x14ac:dyDescent="0.25">
      <c r="A12" s="3" t="str">
        <f t="shared" si="0"/>
        <v>LIFE</v>
      </c>
      <c r="B12" s="3" t="str">
        <f>"06/21/2016"</f>
        <v>06/21/2016</v>
      </c>
      <c r="C12" s="3" t="str">
        <f>"04/16/2016"</f>
        <v>04/16/2016</v>
      </c>
      <c r="D12" s="3">
        <v>54</v>
      </c>
      <c r="E12" s="4">
        <v>25022.25</v>
      </c>
      <c r="F12" s="4">
        <v>25000</v>
      </c>
      <c r="G12" s="3" t="s">
        <v>9</v>
      </c>
    </row>
    <row r="13" spans="1:7" x14ac:dyDescent="0.25">
      <c r="A13" s="3" t="str">
        <f t="shared" si="0"/>
        <v>LIFE</v>
      </c>
      <c r="B13" s="3" t="str">
        <f>"10/03/2016"</f>
        <v>10/03/2016</v>
      </c>
      <c r="C13" s="3" t="str">
        <f>"09/08/2016"</f>
        <v>09/08/2016</v>
      </c>
      <c r="D13" s="3">
        <v>72</v>
      </c>
      <c r="E13" s="4">
        <v>20006.66</v>
      </c>
      <c r="F13" s="4">
        <v>20000</v>
      </c>
      <c r="G13" s="3" t="s">
        <v>9</v>
      </c>
    </row>
    <row r="14" spans="1:7" x14ac:dyDescent="0.25">
      <c r="A14" s="3" t="str">
        <f t="shared" si="0"/>
        <v>LIFE</v>
      </c>
      <c r="B14" s="3" t="str">
        <f>"02/05/2016"</f>
        <v>02/05/2016</v>
      </c>
      <c r="C14" s="3" t="str">
        <f>"01/19/2016"</f>
        <v>01/19/2016</v>
      </c>
      <c r="D14" s="3">
        <v>52</v>
      </c>
      <c r="E14" s="4">
        <v>50006.9</v>
      </c>
      <c r="F14" s="4">
        <v>50000</v>
      </c>
      <c r="G14" s="3" t="s">
        <v>9</v>
      </c>
    </row>
    <row r="15" spans="1:7" x14ac:dyDescent="0.25">
      <c r="A15" s="3" t="str">
        <f t="shared" si="0"/>
        <v>LIFE</v>
      </c>
      <c r="B15" s="3" t="str">
        <f>"01/20/2016"</f>
        <v>01/20/2016</v>
      </c>
      <c r="C15" s="3" t="str">
        <f>"01/03/2016"</f>
        <v>01/03/2016</v>
      </c>
      <c r="D15" s="3">
        <v>22</v>
      </c>
      <c r="E15" s="4">
        <v>10001.540000000001</v>
      </c>
      <c r="F15" s="4">
        <v>10000</v>
      </c>
      <c r="G15" s="3" t="s">
        <v>9</v>
      </c>
    </row>
    <row r="16" spans="1:7" x14ac:dyDescent="0.25">
      <c r="A16" s="3" t="str">
        <f t="shared" si="0"/>
        <v>LIFE</v>
      </c>
      <c r="B16" s="3" t="str">
        <f>"04/11/2016"</f>
        <v>04/11/2016</v>
      </c>
      <c r="C16" s="3" t="str">
        <f>"03/28/2016"</f>
        <v>03/28/2016</v>
      </c>
      <c r="D16" s="3">
        <v>9</v>
      </c>
      <c r="E16" s="4">
        <v>10001.07</v>
      </c>
      <c r="F16" s="4">
        <v>10000</v>
      </c>
      <c r="G16" s="3" t="s">
        <v>9</v>
      </c>
    </row>
    <row r="17" spans="4:5" x14ac:dyDescent="0.25">
      <c r="D17" s="1" t="s">
        <v>14</v>
      </c>
      <c r="E17" s="2">
        <f>SUM(E6:E16)</f>
        <v>907742.04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12" sqref="C12"/>
    </sheetView>
  </sheetViews>
  <sheetFormatPr defaultRowHeight="15" x14ac:dyDescent="0.25"/>
  <cols>
    <col min="1" max="1" width="42.7109375" bestFit="1" customWidth="1"/>
    <col min="2" max="2" width="10.7109375" bestFit="1" customWidth="1"/>
    <col min="3" max="3" width="12.85546875" bestFit="1" customWidth="1"/>
    <col min="4" max="4" width="12.28515625" bestFit="1" customWidth="1"/>
    <col min="5" max="5" width="12.42578125" bestFit="1" customWidth="1"/>
    <col min="6" max="6" width="11.85546875" bestFit="1" customWidth="1"/>
    <col min="7" max="7" width="7" bestFit="1" customWidth="1"/>
  </cols>
  <sheetData>
    <row r="1" spans="1:7" x14ac:dyDescent="0.25">
      <c r="A1" t="s">
        <v>10</v>
      </c>
    </row>
    <row r="2" spans="1:7" x14ac:dyDescent="0.25">
      <c r="A2" t="s">
        <v>12</v>
      </c>
    </row>
    <row r="5" spans="1:7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</row>
    <row r="6" spans="1:7" x14ac:dyDescent="0.25">
      <c r="A6" s="7" t="str">
        <f t="shared" ref="A6:A19" si="0">"LIFE WAIVER"</f>
        <v>LIFE WAIVER</v>
      </c>
      <c r="B6" s="7" t="str">
        <f>"04/06/2016"</f>
        <v>04/06/2016</v>
      </c>
      <c r="C6" s="7" t="str">
        <f>"05/29/2015"</f>
        <v>05/29/2015</v>
      </c>
      <c r="D6" s="7">
        <v>60</v>
      </c>
      <c r="E6" s="7"/>
      <c r="F6" s="8">
        <v>350000</v>
      </c>
      <c r="G6" s="7" t="s">
        <v>9</v>
      </c>
    </row>
    <row r="7" spans="1:7" x14ac:dyDescent="0.25">
      <c r="A7" s="7" t="str">
        <f t="shared" si="0"/>
        <v>LIFE WAIVER</v>
      </c>
      <c r="B7" s="7" t="str">
        <f>"12/29/2016"</f>
        <v>12/29/2016</v>
      </c>
      <c r="C7" s="7" t="str">
        <f>"12/17/2015"</f>
        <v>12/17/2015</v>
      </c>
      <c r="D7" s="7">
        <v>51</v>
      </c>
      <c r="E7" s="7"/>
      <c r="F7" s="8">
        <v>50000</v>
      </c>
      <c r="G7" s="7" t="s">
        <v>11</v>
      </c>
    </row>
    <row r="8" spans="1:7" x14ac:dyDescent="0.25">
      <c r="A8" s="7" t="str">
        <f t="shared" si="0"/>
        <v>LIFE WAIVER</v>
      </c>
      <c r="B8" s="7" t="str">
        <f>"08/11/2016"</f>
        <v>08/11/2016</v>
      </c>
      <c r="C8" s="7" t="str">
        <f>"03/30/2016"</f>
        <v>03/30/2016</v>
      </c>
      <c r="D8" s="7">
        <v>47</v>
      </c>
      <c r="E8" s="7"/>
      <c r="F8" s="8">
        <v>50000</v>
      </c>
      <c r="G8" s="7" t="s">
        <v>9</v>
      </c>
    </row>
    <row r="9" spans="1:7" x14ac:dyDescent="0.25">
      <c r="A9" s="7" t="str">
        <f t="shared" si="0"/>
        <v>LIFE WAIVER</v>
      </c>
      <c r="B9" s="7" t="str">
        <f>"07/18/2014"</f>
        <v>07/18/2014</v>
      </c>
      <c r="C9" s="7" t="str">
        <f>"10/31/2013"</f>
        <v>10/31/2013</v>
      </c>
      <c r="D9" s="7">
        <v>58</v>
      </c>
      <c r="E9" s="7"/>
      <c r="F9" s="8">
        <v>125000</v>
      </c>
      <c r="G9" s="7" t="s">
        <v>11</v>
      </c>
    </row>
    <row r="10" spans="1:7" x14ac:dyDescent="0.25">
      <c r="A10" s="7" t="str">
        <f t="shared" si="0"/>
        <v>LIFE WAIVER</v>
      </c>
      <c r="B10" s="7" t="str">
        <f>"03/01/2016"</f>
        <v>03/01/2016</v>
      </c>
      <c r="C10" s="7" t="str">
        <f>"04/07/2015"</f>
        <v>04/07/2015</v>
      </c>
      <c r="D10" s="7">
        <v>48</v>
      </c>
      <c r="E10" s="7"/>
      <c r="F10" s="8">
        <v>150000</v>
      </c>
      <c r="G10" s="7" t="s">
        <v>9</v>
      </c>
    </row>
    <row r="11" spans="1:7" x14ac:dyDescent="0.25">
      <c r="A11" s="7" t="str">
        <f t="shared" si="0"/>
        <v>LIFE WAIVER</v>
      </c>
      <c r="B11" s="7" t="str">
        <f>"09/11/2015"</f>
        <v>09/11/2015</v>
      </c>
      <c r="C11" s="7" t="str">
        <f>"10/03/2014"</f>
        <v>10/03/2014</v>
      </c>
      <c r="D11" s="7">
        <v>54</v>
      </c>
      <c r="E11" s="7"/>
      <c r="F11" s="8">
        <v>150000</v>
      </c>
      <c r="G11" s="7" t="s">
        <v>11</v>
      </c>
    </row>
    <row r="12" spans="1:7" x14ac:dyDescent="0.25">
      <c r="A12" s="7" t="str">
        <f t="shared" si="0"/>
        <v>LIFE WAIVER</v>
      </c>
      <c r="B12" s="7" t="str">
        <f>"05/04/2016"</f>
        <v>05/04/2016</v>
      </c>
      <c r="C12" s="7" t="str">
        <f>"11/12/2014"</f>
        <v>11/12/2014</v>
      </c>
      <c r="D12" s="7">
        <v>47</v>
      </c>
      <c r="E12" s="7"/>
      <c r="F12" s="8">
        <v>120000</v>
      </c>
      <c r="G12" s="7" t="s">
        <v>11</v>
      </c>
    </row>
    <row r="13" spans="1:7" x14ac:dyDescent="0.25">
      <c r="A13" s="7" t="str">
        <f t="shared" si="0"/>
        <v>LIFE WAIVER</v>
      </c>
      <c r="B13" s="7" t="str">
        <f>"04/25/2016"</f>
        <v>04/25/2016</v>
      </c>
      <c r="C13" s="7" t="str">
        <f>"08/27/2015"</f>
        <v>08/27/2015</v>
      </c>
      <c r="D13" s="7">
        <v>58</v>
      </c>
      <c r="E13" s="7"/>
      <c r="F13" s="8">
        <v>50000</v>
      </c>
      <c r="G13" s="7" t="s">
        <v>11</v>
      </c>
    </row>
    <row r="14" spans="1:7" x14ac:dyDescent="0.25">
      <c r="A14" s="7" t="str">
        <f t="shared" si="0"/>
        <v>LIFE WAIVER</v>
      </c>
      <c r="B14" s="7" t="str">
        <f>"01/05/2016"</f>
        <v>01/05/2016</v>
      </c>
      <c r="C14" s="7" t="str">
        <f>"05/29/2015"</f>
        <v>05/29/2015</v>
      </c>
      <c r="D14" s="7">
        <v>36</v>
      </c>
      <c r="E14" s="7"/>
      <c r="F14" s="8">
        <v>50000</v>
      </c>
      <c r="G14" s="7" t="s">
        <v>9</v>
      </c>
    </row>
    <row r="15" spans="1:7" x14ac:dyDescent="0.25">
      <c r="A15" s="7" t="str">
        <f t="shared" si="0"/>
        <v>LIFE WAIVER</v>
      </c>
      <c r="B15" s="7" t="str">
        <f>"05/18/2016"</f>
        <v>05/18/2016</v>
      </c>
      <c r="C15" s="7" t="str">
        <f>"01/16/2016"</f>
        <v>01/16/2016</v>
      </c>
      <c r="D15" s="7">
        <v>60</v>
      </c>
      <c r="E15" s="7"/>
      <c r="F15" s="8">
        <v>300000</v>
      </c>
      <c r="G15" s="7" t="s">
        <v>9</v>
      </c>
    </row>
    <row r="16" spans="1:7" x14ac:dyDescent="0.25">
      <c r="A16" s="7" t="str">
        <f t="shared" si="0"/>
        <v>LIFE WAIVER</v>
      </c>
      <c r="B16" s="7" t="str">
        <f>"05/20/2016"</f>
        <v>05/20/2016</v>
      </c>
      <c r="C16" s="7" t="str">
        <f>"02/10/2016"</f>
        <v>02/10/2016</v>
      </c>
      <c r="D16" s="7">
        <v>41</v>
      </c>
      <c r="E16" s="7"/>
      <c r="F16" s="8">
        <v>50000</v>
      </c>
      <c r="G16" s="7" t="s">
        <v>9</v>
      </c>
    </row>
    <row r="17" spans="1:7" x14ac:dyDescent="0.25">
      <c r="A17" s="7" t="str">
        <f t="shared" si="0"/>
        <v>LIFE WAIVER</v>
      </c>
      <c r="B17" s="7" t="str">
        <f>"09/14/2015"</f>
        <v>09/14/2015</v>
      </c>
      <c r="C17" s="7" t="str">
        <f>"01/15/2015"</f>
        <v>01/15/2015</v>
      </c>
      <c r="D17" s="7">
        <v>50</v>
      </c>
      <c r="E17" s="7"/>
      <c r="F17" s="8">
        <v>150000</v>
      </c>
      <c r="G17" s="7" t="s">
        <v>9</v>
      </c>
    </row>
    <row r="18" spans="1:7" x14ac:dyDescent="0.25">
      <c r="A18" s="7" t="str">
        <f t="shared" si="0"/>
        <v>LIFE WAIVER</v>
      </c>
      <c r="B18" s="7" t="str">
        <f>"08/10/2016"</f>
        <v>08/10/2016</v>
      </c>
      <c r="C18" s="7" t="str">
        <f>"10/21/2015"</f>
        <v>10/21/2015</v>
      </c>
      <c r="D18" s="7">
        <v>54</v>
      </c>
      <c r="E18" s="7"/>
      <c r="F18" s="8">
        <v>50000</v>
      </c>
      <c r="G18" s="7" t="s">
        <v>9</v>
      </c>
    </row>
    <row r="19" spans="1:7" x14ac:dyDescent="0.25">
      <c r="A19" s="7" t="str">
        <f t="shared" si="0"/>
        <v>LIFE WAIVER</v>
      </c>
      <c r="B19" s="7" t="str">
        <f>"07/10/2015"</f>
        <v>07/10/2015</v>
      </c>
      <c r="C19" s="7" t="str">
        <f>"01/17/2015"</f>
        <v>01/17/2015</v>
      </c>
      <c r="D19" s="7">
        <v>57</v>
      </c>
      <c r="E19" s="7"/>
      <c r="F19" s="8">
        <v>50000</v>
      </c>
      <c r="G19" s="7" t="s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6" sqref="E6:E19"/>
    </sheetView>
  </sheetViews>
  <sheetFormatPr defaultRowHeight="15" x14ac:dyDescent="0.25"/>
  <cols>
    <col min="1" max="1" width="42.7109375" style="1" bestFit="1" customWidth="1"/>
    <col min="2" max="2" width="10.7109375" style="1" bestFit="1" customWidth="1"/>
    <col min="3" max="3" width="12.85546875" style="1" bestFit="1" customWidth="1"/>
    <col min="4" max="4" width="12.28515625" style="1" bestFit="1" customWidth="1"/>
    <col min="5" max="5" width="12.42578125" style="1" bestFit="1" customWidth="1"/>
    <col min="6" max="6" width="11.85546875" style="1" bestFit="1" customWidth="1"/>
    <col min="7" max="7" width="7" style="1" bestFit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1" t="s">
        <v>13</v>
      </c>
    </row>
    <row r="5" spans="1:7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A6" s="3" t="str">
        <f t="shared" ref="A6:A15" si="0">"LIFE"</f>
        <v>LIFE</v>
      </c>
      <c r="B6" s="3" t="str">
        <f>"10/27/2015"</f>
        <v>10/27/2015</v>
      </c>
      <c r="C6" s="3" t="str">
        <f>"09/27/2015"</f>
        <v>09/27/2015</v>
      </c>
      <c r="D6" s="3">
        <v>63</v>
      </c>
      <c r="E6" s="4">
        <v>100030.64</v>
      </c>
      <c r="F6" s="4">
        <v>100000</v>
      </c>
      <c r="G6" s="3" t="s">
        <v>9</v>
      </c>
    </row>
    <row r="7" spans="1:7" x14ac:dyDescent="0.25">
      <c r="A7" s="3" t="str">
        <f t="shared" si="0"/>
        <v>LIFE</v>
      </c>
      <c r="B7" s="3" t="str">
        <f>"02/10/2015"</f>
        <v>02/10/2015</v>
      </c>
      <c r="C7" s="3" t="str">
        <f>"01/03/2015"</f>
        <v>01/03/2015</v>
      </c>
      <c r="D7" s="3">
        <v>43</v>
      </c>
      <c r="E7" s="4">
        <v>200070.8</v>
      </c>
      <c r="F7" s="4">
        <v>200000</v>
      </c>
      <c r="G7" s="3" t="s">
        <v>9</v>
      </c>
    </row>
    <row r="8" spans="1:7" x14ac:dyDescent="0.25">
      <c r="A8" s="3" t="str">
        <f t="shared" si="0"/>
        <v>LIFE</v>
      </c>
      <c r="B8" s="3" t="str">
        <f>"06/09/2015"</f>
        <v>06/09/2015</v>
      </c>
      <c r="C8" s="3" t="str">
        <f>"05/14/2015"</f>
        <v>05/14/2015</v>
      </c>
      <c r="D8" s="3">
        <v>19</v>
      </c>
      <c r="E8" s="4">
        <v>10005.43</v>
      </c>
      <c r="F8" s="4">
        <v>10000</v>
      </c>
      <c r="G8" s="3" t="s">
        <v>9</v>
      </c>
    </row>
    <row r="9" spans="1:7" x14ac:dyDescent="0.25">
      <c r="A9" s="3" t="str">
        <f t="shared" si="0"/>
        <v>LIFE</v>
      </c>
      <c r="B9" s="3" t="str">
        <f>"03/06/2015"</f>
        <v>03/06/2015</v>
      </c>
      <c r="C9" s="3" t="str">
        <f>"02/15/2015"</f>
        <v>02/15/2015</v>
      </c>
      <c r="D9" s="3">
        <v>44</v>
      </c>
      <c r="E9" s="4">
        <v>50090.52</v>
      </c>
      <c r="F9" s="4">
        <v>50000</v>
      </c>
      <c r="G9" s="3" t="s">
        <v>9</v>
      </c>
    </row>
    <row r="10" spans="1:7" x14ac:dyDescent="0.25">
      <c r="A10" s="3" t="str">
        <f t="shared" si="0"/>
        <v>LIFE</v>
      </c>
      <c r="B10" s="3" t="str">
        <f>"04/28/2015"</f>
        <v>04/28/2015</v>
      </c>
      <c r="C10" s="3" t="str">
        <f>"03/26/2015"</f>
        <v>03/26/2015</v>
      </c>
      <c r="D10" s="3">
        <v>61</v>
      </c>
      <c r="E10" s="4">
        <v>25006.29</v>
      </c>
      <c r="F10" s="4">
        <v>25000</v>
      </c>
      <c r="G10" s="3" t="s">
        <v>9</v>
      </c>
    </row>
    <row r="11" spans="1:7" x14ac:dyDescent="0.25">
      <c r="A11" s="3" t="str">
        <f t="shared" si="0"/>
        <v>LIFE</v>
      </c>
      <c r="B11" s="3" t="str">
        <f>"06/16/2015"</f>
        <v>06/16/2015</v>
      </c>
      <c r="C11" s="3" t="str">
        <f>"05/22/2015"</f>
        <v>05/22/2015</v>
      </c>
      <c r="D11" s="3">
        <v>54</v>
      </c>
      <c r="E11" s="4">
        <v>50261.37</v>
      </c>
      <c r="F11" s="4">
        <v>50000</v>
      </c>
      <c r="G11" s="3" t="s">
        <v>9</v>
      </c>
    </row>
    <row r="12" spans="1:7" x14ac:dyDescent="0.25">
      <c r="A12" s="3" t="str">
        <f t="shared" si="0"/>
        <v>LIFE</v>
      </c>
      <c r="B12" s="3" t="str">
        <f>"12/24/2015"</f>
        <v>12/24/2015</v>
      </c>
      <c r="C12" s="3" t="str">
        <f>"11/17/2015"</f>
        <v>11/17/2015</v>
      </c>
      <c r="D12" s="3">
        <v>62</v>
      </c>
      <c r="E12" s="4">
        <v>50017.67</v>
      </c>
      <c r="F12" s="4">
        <v>50000</v>
      </c>
      <c r="G12" s="3" t="s">
        <v>9</v>
      </c>
    </row>
    <row r="13" spans="1:7" x14ac:dyDescent="0.25">
      <c r="A13" s="3" t="str">
        <f t="shared" si="0"/>
        <v>LIFE</v>
      </c>
      <c r="B13" s="3" t="str">
        <f>"06/12/2015"</f>
        <v>06/12/2015</v>
      </c>
      <c r="C13" s="3" t="str">
        <f>"05/25/2015"</f>
        <v>05/25/2015</v>
      </c>
      <c r="D13" s="3">
        <v>49</v>
      </c>
      <c r="E13" s="4">
        <v>25004.19</v>
      </c>
      <c r="F13" s="4">
        <v>25000</v>
      </c>
      <c r="G13" s="3" t="s">
        <v>9</v>
      </c>
    </row>
    <row r="14" spans="1:7" x14ac:dyDescent="0.25">
      <c r="A14" s="3" t="str">
        <f t="shared" si="0"/>
        <v>LIFE</v>
      </c>
      <c r="B14" s="3" t="str">
        <f>"03/25/2015"</f>
        <v>03/25/2015</v>
      </c>
      <c r="C14" s="3" t="str">
        <f>"12/06/2014"</f>
        <v>12/06/2014</v>
      </c>
      <c r="D14" s="3">
        <v>23</v>
      </c>
      <c r="E14" s="4">
        <v>10009.44</v>
      </c>
      <c r="F14" s="4">
        <v>10000</v>
      </c>
      <c r="G14" s="3" t="s">
        <v>9</v>
      </c>
    </row>
    <row r="15" spans="1:7" x14ac:dyDescent="0.25">
      <c r="A15" s="3" t="str">
        <f t="shared" si="0"/>
        <v>LIFE</v>
      </c>
      <c r="B15" s="3" t="str">
        <f>"02/18/2015"</f>
        <v>02/18/2015</v>
      </c>
      <c r="C15" s="3" t="str">
        <f>"01/30/2015"</f>
        <v>01/30/2015</v>
      </c>
      <c r="D15" s="3">
        <v>55</v>
      </c>
      <c r="E15" s="4">
        <v>25010.48</v>
      </c>
      <c r="F15" s="4">
        <v>25000</v>
      </c>
      <c r="G15" s="3" t="s">
        <v>9</v>
      </c>
    </row>
    <row r="16" spans="1:7" x14ac:dyDescent="0.25">
      <c r="A16" s="3" t="str">
        <f>"AD&amp;D"</f>
        <v>AD&amp;D</v>
      </c>
      <c r="B16" s="3" t="str">
        <f>"06/01/2015"</f>
        <v>06/01/2015</v>
      </c>
      <c r="C16" s="3" t="str">
        <f>"01/26/2015"</f>
        <v>01/26/2015</v>
      </c>
      <c r="D16" s="3">
        <v>51</v>
      </c>
      <c r="E16" s="4">
        <v>100112.72</v>
      </c>
      <c r="F16" s="4">
        <v>50000</v>
      </c>
      <c r="G16" s="3" t="s">
        <v>9</v>
      </c>
    </row>
    <row r="17" spans="1:7" x14ac:dyDescent="0.25">
      <c r="A17" s="3" t="str">
        <f>"LIFE"</f>
        <v>LIFE</v>
      </c>
      <c r="B17" s="3" t="str">
        <f>"08/31/2015"</f>
        <v>08/31/2015</v>
      </c>
      <c r="C17" s="3" t="str">
        <f>"08/02/2015"</f>
        <v>08/02/2015</v>
      </c>
      <c r="D17" s="3">
        <v>46</v>
      </c>
      <c r="E17" s="4">
        <v>80037.7</v>
      </c>
      <c r="F17" s="4">
        <v>80000</v>
      </c>
      <c r="G17" s="3" t="s">
        <v>9</v>
      </c>
    </row>
    <row r="18" spans="1:7" x14ac:dyDescent="0.25">
      <c r="A18" s="3" t="str">
        <f>"LIFE"</f>
        <v>LIFE</v>
      </c>
      <c r="B18" s="3" t="str">
        <f>"03/23/2015"</f>
        <v>03/23/2015</v>
      </c>
      <c r="C18" s="3" t="str">
        <f>"01/21/2015"</f>
        <v>01/21/2015</v>
      </c>
      <c r="D18" s="3">
        <v>60</v>
      </c>
      <c r="E18" s="4">
        <v>25012.58</v>
      </c>
      <c r="F18" s="4">
        <v>25000</v>
      </c>
      <c r="G18" s="3" t="s">
        <v>9</v>
      </c>
    </row>
    <row r="19" spans="1:7" x14ac:dyDescent="0.25">
      <c r="A19" s="3" t="str">
        <f>"LIFE"</f>
        <v>LIFE</v>
      </c>
      <c r="B19" s="3" t="str">
        <f>"05/19/2015"</f>
        <v>05/19/2015</v>
      </c>
      <c r="C19" s="3" t="str">
        <f>"02/22/2015"</f>
        <v>02/22/2015</v>
      </c>
      <c r="D19" s="3">
        <v>44</v>
      </c>
      <c r="E19" s="4">
        <v>70064.56</v>
      </c>
      <c r="F19" s="4">
        <v>70000</v>
      </c>
      <c r="G19" s="3" t="s">
        <v>9</v>
      </c>
    </row>
    <row r="20" spans="1:7" x14ac:dyDescent="0.25">
      <c r="D20" s="1" t="s">
        <v>14</v>
      </c>
      <c r="E20" s="2">
        <f>SUM(E6:E19)</f>
        <v>820734.3899999999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G30" sqref="G30"/>
    </sheetView>
  </sheetViews>
  <sheetFormatPr defaultRowHeight="15" x14ac:dyDescent="0.25"/>
  <cols>
    <col min="1" max="1" width="42.7109375" bestFit="1" customWidth="1"/>
    <col min="2" max="2" width="10.7109375" bestFit="1" customWidth="1"/>
    <col min="3" max="3" width="12.85546875" bestFit="1" customWidth="1"/>
    <col min="4" max="4" width="12.28515625" bestFit="1" customWidth="1"/>
    <col min="5" max="5" width="12.42578125" bestFit="1" customWidth="1"/>
    <col min="6" max="6" width="11.85546875" bestFit="1" customWidth="1"/>
  </cols>
  <sheetData>
    <row r="1" spans="1:7" x14ac:dyDescent="0.25">
      <c r="A1" t="s">
        <v>10</v>
      </c>
    </row>
    <row r="2" spans="1:7" x14ac:dyDescent="0.25">
      <c r="A2" t="s">
        <v>13</v>
      </c>
    </row>
    <row r="5" spans="1:7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x14ac:dyDescent="0.25">
      <c r="A6" s="3" t="str">
        <f t="shared" ref="A6:A18" si="0">"LIFE WAIVER"</f>
        <v>LIFE WAIVER</v>
      </c>
      <c r="B6" s="3" t="str">
        <f>"07/10/2015"</f>
        <v>07/10/2015</v>
      </c>
      <c r="C6" s="3" t="str">
        <f>"11/07/2014"</f>
        <v>11/07/2014</v>
      </c>
      <c r="D6" s="3">
        <v>50</v>
      </c>
      <c r="E6" s="3"/>
      <c r="F6" s="4">
        <v>50000</v>
      </c>
      <c r="G6" s="3" t="s">
        <v>9</v>
      </c>
    </row>
    <row r="7" spans="1:7" x14ac:dyDescent="0.25">
      <c r="A7" s="3" t="str">
        <f t="shared" si="0"/>
        <v>LIFE WAIVER</v>
      </c>
      <c r="B7" s="3" t="str">
        <f>"12/29/2016"</f>
        <v>12/29/2016</v>
      </c>
      <c r="C7" s="3" t="str">
        <f>"12/17/2015"</f>
        <v>12/17/2015</v>
      </c>
      <c r="D7" s="3">
        <v>51</v>
      </c>
      <c r="E7" s="3"/>
      <c r="F7" s="4">
        <v>50000</v>
      </c>
      <c r="G7" s="3" t="s">
        <v>11</v>
      </c>
    </row>
    <row r="8" spans="1:7" x14ac:dyDescent="0.25">
      <c r="A8" s="3" t="str">
        <f t="shared" si="0"/>
        <v>LIFE WAIVER</v>
      </c>
      <c r="B8" s="3" t="str">
        <f>"03/10/2014"</f>
        <v>03/10/2014</v>
      </c>
      <c r="C8" s="3" t="str">
        <f>"01/07/2014"</f>
        <v>01/07/2014</v>
      </c>
      <c r="D8" s="3">
        <v>35</v>
      </c>
      <c r="E8" s="3"/>
      <c r="F8" s="4">
        <v>50000</v>
      </c>
      <c r="G8" s="3" t="s">
        <v>9</v>
      </c>
    </row>
    <row r="9" spans="1:7" x14ac:dyDescent="0.25">
      <c r="A9" s="3" t="str">
        <f t="shared" si="0"/>
        <v>LIFE WAIVER</v>
      </c>
      <c r="B9" s="3" t="str">
        <f>"07/18/2014"</f>
        <v>07/18/2014</v>
      </c>
      <c r="C9" s="3" t="str">
        <f>"10/31/2013"</f>
        <v>10/31/2013</v>
      </c>
      <c r="D9" s="3">
        <v>58</v>
      </c>
      <c r="E9" s="3"/>
      <c r="F9" s="4">
        <v>125000</v>
      </c>
      <c r="G9" s="3" t="s">
        <v>11</v>
      </c>
    </row>
    <row r="10" spans="1:7" x14ac:dyDescent="0.25">
      <c r="A10" s="3" t="str">
        <f t="shared" si="0"/>
        <v>LIFE WAIVER</v>
      </c>
      <c r="B10" s="3" t="str">
        <f>"04/04/2014"</f>
        <v>04/04/2014</v>
      </c>
      <c r="C10" s="3" t="str">
        <f>"10/22/2013"</f>
        <v>10/22/2013</v>
      </c>
      <c r="D10" s="3">
        <v>53</v>
      </c>
      <c r="E10" s="3"/>
      <c r="F10" s="4">
        <v>50000</v>
      </c>
      <c r="G10" s="3" t="s">
        <v>9</v>
      </c>
    </row>
    <row r="11" spans="1:7" x14ac:dyDescent="0.25">
      <c r="A11" s="3" t="str">
        <f t="shared" si="0"/>
        <v>LIFE WAIVER</v>
      </c>
      <c r="B11" s="3" t="str">
        <f>"08/25/2014"</f>
        <v>08/25/2014</v>
      </c>
      <c r="C11" s="3" t="str">
        <f>"02/19/2013"</f>
        <v>02/19/2013</v>
      </c>
      <c r="D11" s="3">
        <v>42</v>
      </c>
      <c r="E11" s="3"/>
      <c r="F11" s="4">
        <v>50000</v>
      </c>
      <c r="G11" s="3" t="s">
        <v>9</v>
      </c>
    </row>
    <row r="12" spans="1:7" x14ac:dyDescent="0.25">
      <c r="A12" s="3" t="str">
        <f t="shared" si="0"/>
        <v>LIFE WAIVER</v>
      </c>
      <c r="B12" s="3" t="str">
        <f>"09/11/2015"</f>
        <v>09/11/2015</v>
      </c>
      <c r="C12" s="3" t="str">
        <f>"10/03/2014"</f>
        <v>10/03/2014</v>
      </c>
      <c r="D12" s="3">
        <v>54</v>
      </c>
      <c r="E12" s="3"/>
      <c r="F12" s="4">
        <v>150000</v>
      </c>
      <c r="G12" s="3" t="s">
        <v>11</v>
      </c>
    </row>
    <row r="13" spans="1:7" x14ac:dyDescent="0.25">
      <c r="A13" s="3" t="str">
        <f t="shared" si="0"/>
        <v>LIFE WAIVER</v>
      </c>
      <c r="B13" s="3" t="str">
        <f>"09/05/2014"</f>
        <v>09/05/2014</v>
      </c>
      <c r="C13" s="3" t="str">
        <f>"05/14/2014"</f>
        <v>05/14/2014</v>
      </c>
      <c r="D13" s="3">
        <v>34</v>
      </c>
      <c r="E13" s="3"/>
      <c r="F13" s="4">
        <v>100000</v>
      </c>
      <c r="G13" s="3" t="s">
        <v>9</v>
      </c>
    </row>
    <row r="14" spans="1:7" x14ac:dyDescent="0.25">
      <c r="A14" s="3" t="str">
        <f t="shared" si="0"/>
        <v>LIFE WAIVER</v>
      </c>
      <c r="B14" s="3" t="str">
        <f>"07/01/2015"</f>
        <v>07/01/2015</v>
      </c>
      <c r="C14" s="3" t="str">
        <f>"02/03/2015"</f>
        <v>02/03/2015</v>
      </c>
      <c r="D14" s="3">
        <v>58</v>
      </c>
      <c r="E14" s="3"/>
      <c r="F14" s="4">
        <v>200000</v>
      </c>
      <c r="G14" s="3" t="s">
        <v>9</v>
      </c>
    </row>
    <row r="15" spans="1:7" x14ac:dyDescent="0.25">
      <c r="A15" s="3" t="str">
        <f t="shared" si="0"/>
        <v>LIFE WAIVER</v>
      </c>
      <c r="B15" s="3" t="str">
        <f>"05/04/2016"</f>
        <v>05/04/2016</v>
      </c>
      <c r="C15" s="3" t="str">
        <f>"11/12/2014"</f>
        <v>11/12/2014</v>
      </c>
      <c r="D15" s="3">
        <v>47</v>
      </c>
      <c r="E15" s="3"/>
      <c r="F15" s="4">
        <v>120000</v>
      </c>
      <c r="G15" s="3" t="s">
        <v>11</v>
      </c>
    </row>
    <row r="16" spans="1:7" x14ac:dyDescent="0.25">
      <c r="A16" s="3" t="str">
        <f t="shared" si="0"/>
        <v>LIFE WAIVER</v>
      </c>
      <c r="B16" s="3" t="str">
        <f>"04/25/2016"</f>
        <v>04/25/2016</v>
      </c>
      <c r="C16" s="3" t="str">
        <f>"08/27/2015"</f>
        <v>08/27/2015</v>
      </c>
      <c r="D16" s="3">
        <v>58</v>
      </c>
      <c r="E16" s="3"/>
      <c r="F16" s="4">
        <v>50000</v>
      </c>
      <c r="G16" s="3" t="s">
        <v>11</v>
      </c>
    </row>
    <row r="17" spans="1:7" x14ac:dyDescent="0.25">
      <c r="A17" s="3" t="str">
        <f t="shared" si="0"/>
        <v>LIFE WAIVER</v>
      </c>
      <c r="B17" s="3" t="str">
        <f>"04/13/2015"</f>
        <v>04/13/2015</v>
      </c>
      <c r="C17" s="3" t="str">
        <f>"07/31/2014"</f>
        <v>07/31/2014</v>
      </c>
      <c r="D17" s="3">
        <v>55</v>
      </c>
      <c r="E17" s="3"/>
      <c r="F17" s="4">
        <v>100000</v>
      </c>
      <c r="G17" s="3" t="s">
        <v>9</v>
      </c>
    </row>
    <row r="18" spans="1:7" x14ac:dyDescent="0.25">
      <c r="A18" s="3" t="str">
        <f t="shared" si="0"/>
        <v>LIFE WAIVER</v>
      </c>
      <c r="B18" s="3" t="str">
        <f>"09/04/2014"</f>
        <v>09/04/2014</v>
      </c>
      <c r="C18" s="3" t="str">
        <f>"06/13/2014"</f>
        <v>06/13/2014</v>
      </c>
      <c r="D18" s="3">
        <v>48</v>
      </c>
      <c r="E18" s="3"/>
      <c r="F18" s="4">
        <v>50000</v>
      </c>
      <c r="G18" s="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Dearborn 1.1.-12.31.17 Life RFP</vt:lpstr>
      <vt:lpstr>Dearborn 1.1.-12.31.17 Waiver</vt:lpstr>
      <vt:lpstr>Dearborn 1.1.-12.31.16 Life RFP</vt:lpstr>
      <vt:lpstr>Dearborn 1.1.-12.31.16 Waiver</vt:lpstr>
      <vt:lpstr>Dearborn 1.1.-12.31.15 Life RFP</vt:lpstr>
      <vt:lpstr>Dearborn 1.1.-12.31.15 Waiver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Gosnell, Donna S</dc:creator>
  <cp:lastModifiedBy>Wyatt, Brad W</cp:lastModifiedBy>
  <dcterms:created xsi:type="dcterms:W3CDTF">2018-06-27T14:17:13Z</dcterms:created>
  <dcterms:modified xsi:type="dcterms:W3CDTF">2018-06-27T16:29:24Z</dcterms:modified>
</cp:coreProperties>
</file>